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2" windowWidth="15192" windowHeight="838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<sst xmlns="http://schemas.openxmlformats.org/spreadsheetml/2006/main" count="171" uniqueCount="87">
  <si>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</si>
  <si>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</si>
  <si>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</si>
  <si>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</si>
  <si>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</si>
  <si>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</si>
  <si>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</si>
  <si>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</si>
  <si>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</si>
  <si>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</si>
  <si>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</si>
  <si>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</si>
  <si>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</si>
  <si>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</si>
  <si>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</si>
  <si>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</si>
  <si>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</si>
  <si>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</si>
  <si>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</si>
  <si>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</si>
  <si>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</si>
  <si>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</si>
  <si>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</si>
  <si>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</si>
  <si>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</si>
  <si>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</si>
  <si>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</si>
  <si>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</si>
  <si>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</si>
  <si>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</si>
  <si>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</si>
  <si>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</si>
  <si>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</si>
  <si>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</si>
  <si>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</si>
  <si>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</si>
  <si>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</si>
  <si>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</si>
  <si>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</si>
  <si>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</si>
  <si>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</si>
  <si>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</si>
  <si>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</si>
  <si>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</si>
  <si>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</si>
  <si>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</si>
  <si>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</si>
  <si>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</si>
  <si>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</si>
  <si>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</si>
  <si>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</si>
  <si>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</si>
  <si>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</si>
  <si>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</si>
  <si>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</si>
  <si>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</si>
  <si>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</si>
  <si>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</si>
  <si>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</si>
  <si>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t>g=e+f</t>
  </si>
  <si>
    <t>h=d+g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</si>
  <si>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</si>
  <si>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</si>
  <si>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</si>
  <si>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</si>
  <si>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</si>
  <si>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</si>
  <si>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</si>
  <si>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</si>
  <si>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</si>
  <si>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</si>
  <si>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</si>
  <si>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</si>
  <si>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</si>
  <si>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</si>
  <si>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</si>
  <si>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</si>
  <si>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</si>
  <si>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</si>
  <si>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</si>
  <si>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</si>
  <si>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</si>
  <si>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</si>
  <si>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</si>
  <si>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30/06/2018</t>
  </si>
  <si>
    <t>30/06/2019</t>
  </si>
  <si>
    <t>31/12/2018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</si>
</sst>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  <numFmt numFmtId="193" formatCode="0.0\ &quot;p.p&quot;"/>
    <numFmt numFmtId="194" formatCode="\+0.0\ &quot;p.p&quot;;\(0.0\)\ &quot;p.p.&quot;"/>
    <numFmt numFmtId="195" formatCode="#,##0.0;\(#,##0.0\)"/>
    <numFmt numFmtId="196" formatCode="#,##0.0;\(#,##0.0\);_-* &quot;-&quot;?;_-@_-"/>
    <numFmt numFmtId="197" formatCode="#,##0.0;\(#,##0.0\);\-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2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0" fontId="5" fillId="35" borderId="0" xfId="50" applyNumberFormat="1" applyFont="1" applyFill="1" applyAlignment="1">
      <alignment vertical="center"/>
    </xf>
    <xf numFmtId="176" fontId="5" fillId="35" borderId="0" xfId="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49" fontId="10" fillId="35" borderId="0" xfId="0" applyNumberFormat="1" applyFont="1" applyFill="1" applyAlignment="1">
      <alignment horizontal="left" vertical="center"/>
    </xf>
    <xf numFmtId="37" fontId="6" fillId="35" borderId="11" xfId="47" applyFont="1" applyFill="1" applyBorder="1" applyAlignment="1" applyProtection="1">
      <alignment vertical="center" wrapText="1"/>
      <protection hidden="1"/>
    </xf>
    <xf numFmtId="37" fontId="11" fillId="35" borderId="0" xfId="47" applyFont="1" applyFill="1" applyAlignment="1" applyProtection="1">
      <alignment horizontal="right" vertical="center" wrapText="1"/>
      <protection hidden="1"/>
    </xf>
    <xf numFmtId="195" fontId="9" fillId="35" borderId="0" xfId="47" applyNumberFormat="1" applyFont="1" applyFill="1" applyBorder="1" applyAlignment="1" applyProtection="1">
      <alignment vertical="center"/>
      <protection locked="0"/>
    </xf>
    <xf numFmtId="195" fontId="5" fillId="35" borderId="0" xfId="47" applyNumberFormat="1" applyFont="1" applyFill="1" applyBorder="1" applyAlignment="1" applyProtection="1">
      <alignment vertical="center"/>
      <protection locked="0"/>
    </xf>
    <xf numFmtId="195" fontId="6" fillId="35" borderId="0" xfId="47" applyNumberFormat="1" applyFont="1" applyFill="1" applyAlignment="1" applyProtection="1">
      <alignment vertical="center"/>
      <protection hidden="1"/>
    </xf>
    <xf numFmtId="195" fontId="9" fillId="35" borderId="12" xfId="47" applyNumberFormat="1" applyFont="1" applyFill="1" applyBorder="1" applyAlignment="1" applyProtection="1">
      <alignment vertical="center"/>
      <protection locked="0"/>
    </xf>
    <xf numFmtId="195" fontId="5" fillId="35" borderId="0" xfId="0" applyNumberFormat="1" applyFont="1" applyFill="1" applyAlignment="1">
      <alignment vertical="center"/>
    </xf>
    <xf numFmtId="195" fontId="6" fillId="35" borderId="0" xfId="47" applyNumberFormat="1" applyFont="1" applyFill="1" applyAlignment="1" applyProtection="1">
      <alignment horizontal="right" vertical="center"/>
      <protection hidden="1"/>
    </xf>
    <xf numFmtId="195" fontId="10" fillId="35" borderId="0" xfId="0" applyNumberFormat="1" applyFont="1" applyFill="1" applyAlignment="1">
      <alignment vertical="center"/>
    </xf>
    <xf numFmtId="195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78" fontId="6" fillId="35" borderId="0" xfId="44" applyNumberFormat="1" applyFont="1" applyFill="1" applyAlignment="1" applyProtection="1">
      <alignment horizontal="right" vertical="center"/>
      <protection hidden="1"/>
    </xf>
    <xf numFmtId="178" fontId="8" fillId="35" borderId="12" xfId="44" applyNumberFormat="1" applyFont="1" applyFill="1" applyBorder="1" applyAlignment="1" applyProtection="1">
      <alignment horizontal="right"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9" fillId="35" borderId="12" xfId="44" applyNumberFormat="1" applyFont="1" applyFill="1" applyBorder="1" applyAlignment="1" applyProtection="1">
      <alignment vertical="center"/>
      <protection locked="0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184" fontId="5" fillId="35" borderId="0" xfId="44" applyNumberFormat="1" applyFont="1" applyFill="1" applyBorder="1" applyAlignment="1" applyProtection="1">
      <alignment vertical="center"/>
      <protection locked="0"/>
    </xf>
    <xf numFmtId="37" fontId="6" fillId="35" borderId="0" xfId="47" applyFont="1" applyFill="1" applyAlignment="1" applyProtection="1">
      <alignment horizontal="left" vertical="center"/>
      <protection hidden="1"/>
    </xf>
    <xf numFmtId="178" fontId="8" fillId="35" borderId="0" xfId="44" applyNumberFormat="1" applyFont="1" applyFill="1" applyBorder="1" applyAlignment="1" applyProtection="1">
      <alignment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8" fillId="35" borderId="11" xfId="47" applyFont="1" applyFill="1" applyBorder="1" applyAlignment="1" applyProtection="1">
      <alignment vertical="center"/>
      <protection hidden="1"/>
    </xf>
    <xf numFmtId="178" fontId="8" fillId="35" borderId="11" xfId="44" applyNumberFormat="1" applyFont="1" applyFill="1" applyBorder="1" applyAlignment="1" applyProtection="1">
      <alignment horizontal="center" vertical="center"/>
      <protection hidden="1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2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3" fontId="9" fillId="35" borderId="0" xfId="0" applyNumberFormat="1" applyFont="1" applyFill="1" applyAlignment="1">
      <alignment vertical="center"/>
    </xf>
    <xf numFmtId="180" fontId="3" fillId="35" borderId="0" xfId="50" applyNumberFormat="1" applyFont="1" applyFill="1" applyBorder="1" applyAlignment="1">
      <alignment vertical="center" wrapText="1"/>
    </xf>
    <xf numFmtId="182" fontId="8" fillId="35" borderId="0" xfId="0" applyNumberFormat="1" applyFont="1" applyFill="1" applyBorder="1" applyAlignment="1">
      <alignment vertical="center" wrapText="1"/>
    </xf>
    <xf numFmtId="181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2" fontId="6" fillId="35" borderId="0" xfId="0" applyNumberFormat="1" applyFont="1" applyFill="1" applyBorder="1" applyAlignment="1">
      <alignment vertical="center" wrapText="1"/>
    </xf>
    <xf numFmtId="181" fontId="4" fillId="35" borderId="0" xfId="50" applyNumberFormat="1" applyFont="1" applyFill="1" applyBorder="1" applyAlignment="1">
      <alignment vertical="center" wrapText="1"/>
    </xf>
    <xf numFmtId="190" fontId="6" fillId="35" borderId="0" xfId="0" applyNumberFormat="1" applyFont="1" applyFill="1" applyBorder="1" applyAlignment="1">
      <alignment vertical="center" wrapText="1"/>
    </xf>
    <xf numFmtId="181" fontId="6" fillId="35" borderId="15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0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3" fontId="9" fillId="35" borderId="12" xfId="0" applyNumberFormat="1" applyFont="1" applyFill="1" applyBorder="1" applyAlignment="1">
      <alignment vertical="center"/>
    </xf>
    <xf numFmtId="180" fontId="3" fillId="35" borderId="12" xfId="50" applyNumberFormat="1" applyFont="1" applyFill="1" applyBorder="1" applyAlignment="1">
      <alignment vertical="center" wrapText="1"/>
    </xf>
    <xf numFmtId="182" fontId="8" fillId="35" borderId="12" xfId="0" applyNumberFormat="1" applyFont="1" applyFill="1" applyBorder="1" applyAlignment="1">
      <alignment vertical="center" wrapText="1"/>
    </xf>
    <xf numFmtId="181" fontId="8" fillId="35" borderId="17" xfId="50" applyNumberFormat="1" applyFont="1" applyFill="1" applyBorder="1" applyAlignment="1">
      <alignment vertical="center" wrapText="1"/>
    </xf>
    <xf numFmtId="178" fontId="6" fillId="35" borderId="0" xfId="44" applyNumberFormat="1" applyFont="1" applyFill="1" applyBorder="1" applyAlignment="1">
      <alignment vertical="center" wrapText="1"/>
    </xf>
    <xf numFmtId="182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78" fontId="4" fillId="35" borderId="0" xfId="44" applyNumberFormat="1" applyFont="1" applyFill="1" applyBorder="1" applyAlignment="1">
      <alignment vertical="center" wrapText="1"/>
    </xf>
    <xf numFmtId="181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3" fontId="5" fillId="35" borderId="11" xfId="0" applyNumberFormat="1" applyFont="1" applyFill="1" applyBorder="1" applyAlignment="1">
      <alignment vertical="center"/>
    </xf>
    <xf numFmtId="182" fontId="6" fillId="35" borderId="11" xfId="44" applyNumberFormat="1" applyFont="1" applyFill="1" applyBorder="1" applyAlignment="1">
      <alignment vertical="center" wrapText="1"/>
    </xf>
    <xf numFmtId="181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3" fontId="5" fillId="35" borderId="0" xfId="0" applyNumberFormat="1" applyFont="1" applyFill="1" applyAlignment="1">
      <alignment vertical="center"/>
    </xf>
    <xf numFmtId="180" fontId="6" fillId="35" borderId="11" xfId="50" applyNumberFormat="1" applyFont="1" applyFill="1" applyBorder="1" applyAlignment="1">
      <alignment vertical="center" wrapText="1"/>
    </xf>
    <xf numFmtId="194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1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3" fontId="8" fillId="35" borderId="0" xfId="0" applyNumberFormat="1" applyFont="1" applyFill="1" applyBorder="1" applyAlignment="1">
      <alignment vertical="center" wrapText="1"/>
    </xf>
    <xf numFmtId="183" fontId="8" fillId="35" borderId="12" xfId="0" applyNumberFormat="1" applyFont="1" applyFill="1" applyBorder="1" applyAlignment="1">
      <alignment vertical="center" wrapText="1"/>
    </xf>
    <xf numFmtId="182" fontId="6" fillId="35" borderId="11" xfId="0" applyNumberFormat="1" applyFont="1" applyFill="1" applyBorder="1" applyAlignment="1">
      <alignment vertical="center" wrapText="1"/>
    </xf>
    <xf numFmtId="180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3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78" fontId="8" fillId="35" borderId="12" xfId="44" applyNumberFormat="1" applyFont="1" applyFill="1" applyBorder="1" applyAlignment="1">
      <alignment vertical="center" wrapText="1"/>
    </xf>
    <xf numFmtId="178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2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84" fontId="6" fillId="35" borderId="11" xfId="44" applyNumberFormat="1" applyFont="1" applyFill="1" applyBorder="1" applyAlignment="1">
      <alignment vertical="center" wrapText="1"/>
    </xf>
    <xf numFmtId="184" fontId="8" fillId="35" borderId="0" xfId="0" applyNumberFormat="1" applyFont="1" applyFill="1" applyBorder="1" applyAlignment="1">
      <alignment vertical="center" wrapText="1"/>
    </xf>
    <xf numFmtId="184" fontId="5" fillId="35" borderId="0" xfId="0" applyNumberFormat="1" applyFont="1" applyFill="1" applyAlignment="1">
      <alignment vertical="center"/>
    </xf>
    <xf numFmtId="191" fontId="6" fillId="35" borderId="0" xfId="44" applyNumberFormat="1" applyFont="1" applyFill="1" applyBorder="1" applyAlignment="1">
      <alignment vertical="center" wrapText="1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1.25">
      <c r="B4" s="3" t="s">
        <v>74</v>
      </c>
      <c r="C4" s="122" t="s">
        <v>85</v>
      </c>
      <c r="D4" s="122" t="s">
        <v>84</v>
      </c>
    </row>
    <row r="5" spans="2:4" ht="12">
      <c r="B5" s="5" t="s">
        <v>0</v>
      </c>
      <c r="C5" s="14">
        <v>3371.5</v>
      </c>
      <c r="D5" s="14">
        <v>2966.7</v>
      </c>
    </row>
    <row r="6" spans="2:4" ht="11.25">
      <c r="B6" s="6" t="s">
        <v>1</v>
      </c>
      <c r="C6" s="15">
        <v>249</v>
      </c>
      <c r="D6" s="15">
        <v>209.8</v>
      </c>
    </row>
    <row r="7" spans="2:4" ht="13.5" customHeight="1">
      <c r="B7" s="6" t="s">
        <v>2</v>
      </c>
      <c r="C7" s="16">
        <v>-1699.2</v>
      </c>
      <c r="D7" s="16">
        <v>-1327.6</v>
      </c>
    </row>
    <row r="8" spans="2:4" ht="11.25">
      <c r="B8" s="6" t="s">
        <v>3</v>
      </c>
      <c r="C8" s="15">
        <v>-1075.1</v>
      </c>
      <c r="D8" s="15">
        <v>-1031.6</v>
      </c>
    </row>
    <row r="9" spans="2:10" ht="11.25">
      <c r="B9" s="6" t="s">
        <v>4</v>
      </c>
      <c r="C9" s="15">
        <v>-286.6</v>
      </c>
      <c r="D9" s="15">
        <v>-281.7</v>
      </c>
      <c r="J9" s="7"/>
    </row>
    <row r="10" spans="2:6" ht="11.25">
      <c r="B10" s="6" t="s">
        <v>72</v>
      </c>
      <c r="C10" s="15">
        <v>-257</v>
      </c>
      <c r="D10" s="15">
        <v>-250</v>
      </c>
      <c r="F10" s="8"/>
    </row>
    <row r="11" spans="2:4" ht="11.25">
      <c r="B11" s="6" t="s">
        <v>5</v>
      </c>
      <c r="C11" s="15">
        <v>-29.8</v>
      </c>
      <c r="D11" s="15">
        <v>-30.3</v>
      </c>
    </row>
    <row r="12" spans="2:4" ht="11.25">
      <c r="B12" s="6" t="s">
        <v>6</v>
      </c>
      <c r="C12" s="15">
        <v>16</v>
      </c>
      <c r="D12" s="15">
        <v>18.3</v>
      </c>
    </row>
    <row r="13" spans="2:4" ht="11.25">
      <c r="B13" s="6"/>
      <c r="C13" s="16"/>
      <c r="D13" s="16"/>
    </row>
    <row r="14" spans="2:6" ht="12">
      <c r="B14" s="9" t="s">
        <v>7</v>
      </c>
      <c r="C14" s="17">
        <f>SUM(C5:C12)</f>
        <v>288.8</v>
      </c>
      <c r="D14" s="17">
        <f>SUM(D5:D12)</f>
        <v>273.60000000000014</v>
      </c>
      <c r="F14" s="18"/>
    </row>
    <row r="15" spans="2:6" ht="11.25">
      <c r="B15" s="6"/>
      <c r="C15" s="18"/>
      <c r="D15" s="18"/>
      <c r="F15" s="18"/>
    </row>
    <row r="16" spans="2:4" ht="11.25">
      <c r="B16" s="6" t="s">
        <v>73</v>
      </c>
      <c r="C16" s="19">
        <v>6.5</v>
      </c>
      <c r="D16" s="19">
        <v>8.6</v>
      </c>
    </row>
    <row r="17" spans="2:4" ht="11.25">
      <c r="B17" s="6" t="s">
        <v>8</v>
      </c>
      <c r="C17" s="19">
        <v>67.8</v>
      </c>
      <c r="D17" s="19">
        <v>60.6</v>
      </c>
    </row>
    <row r="18" spans="2:4" ht="11.25">
      <c r="B18" s="6" t="s">
        <v>9</v>
      </c>
      <c r="C18" s="19">
        <v>-119.2</v>
      </c>
      <c r="D18" s="19">
        <v>-103.6</v>
      </c>
    </row>
    <row r="19" spans="2:4" ht="11.25">
      <c r="B19" s="13" t="s">
        <v>68</v>
      </c>
      <c r="C19" s="18"/>
      <c r="D19" s="18"/>
    </row>
    <row r="20" spans="2:4" ht="12">
      <c r="B20" s="9" t="s">
        <v>64</v>
      </c>
      <c r="C20" s="17">
        <f>SUM(C16:C18)</f>
        <v>-44.900000000000006</v>
      </c>
      <c r="D20" s="17">
        <f>SUM(D16:D18)</f>
        <v>-34.39999999999999</v>
      </c>
    </row>
    <row r="21" spans="2:4" ht="11.25">
      <c r="B21" s="6"/>
      <c r="C21" s="18"/>
      <c r="D21" s="18"/>
    </row>
    <row r="22" spans="2:4" ht="11.25">
      <c r="B22" s="6" t="s">
        <v>71</v>
      </c>
      <c r="C22" s="19">
        <v>0</v>
      </c>
      <c r="D22" s="19">
        <v>0</v>
      </c>
    </row>
    <row r="23" spans="2:4" ht="11.25">
      <c r="B23" s="6"/>
      <c r="C23" s="18"/>
      <c r="D23" s="18"/>
    </row>
    <row r="24" spans="2:4" ht="12">
      <c r="B24" s="9" t="s">
        <v>10</v>
      </c>
      <c r="C24" s="17">
        <f>C14+C20+C22</f>
        <v>243.9</v>
      </c>
      <c r="D24" s="17">
        <f>D14+D20+D22</f>
        <v>239.20000000000016</v>
      </c>
    </row>
    <row r="25" spans="2:4" ht="12">
      <c r="B25" s="5"/>
      <c r="C25" s="14"/>
      <c r="D25" s="14"/>
    </row>
    <row r="26" spans="2:4" ht="11.25">
      <c r="B26" s="6" t="s">
        <v>57</v>
      </c>
      <c r="C26" s="19">
        <v>-70</v>
      </c>
      <c r="D26" s="19">
        <v>-72</v>
      </c>
    </row>
    <row r="27" spans="3:4" ht="11.25">
      <c r="C27" s="18"/>
      <c r="D27" s="18"/>
    </row>
    <row r="28" spans="2:4" ht="12">
      <c r="B28" s="9" t="s">
        <v>58</v>
      </c>
      <c r="C28" s="17">
        <f>C24+C26</f>
        <v>173.9</v>
      </c>
      <c r="D28" s="17">
        <f>D24+D26</f>
        <v>167.20000000000016</v>
      </c>
    </row>
    <row r="29" spans="2:4" ht="7.5" customHeight="1">
      <c r="B29" s="10"/>
      <c r="C29" s="14"/>
      <c r="D29" s="14"/>
    </row>
    <row r="30" spans="2:4" ht="11.25">
      <c r="B30" s="11" t="s">
        <v>65</v>
      </c>
      <c r="C30" s="20"/>
      <c r="D30" s="20"/>
    </row>
    <row r="31" spans="2:4" ht="11.25">
      <c r="B31" s="6" t="s">
        <v>66</v>
      </c>
      <c r="C31" s="15">
        <f>+C28-C32</f>
        <v>166.20000000000002</v>
      </c>
      <c r="D31" s="15">
        <f>+D28-D32</f>
        <v>158.10000000000016</v>
      </c>
    </row>
    <row r="32" spans="2:4" ht="11.25">
      <c r="B32" s="12" t="s">
        <v>67</v>
      </c>
      <c r="C32" s="21">
        <v>7.7</v>
      </c>
      <c r="D32" s="21">
        <v>9.1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 C19:C21 C27 C23:C25" formulaRange="1" unlockedFormula="1"/>
    <ignoredError sqref="C28 C31 D14 D15:D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9"/>
      <c r="B5" s="40" t="s">
        <v>75</v>
      </c>
      <c r="C5" s="41" t="s">
        <v>85</v>
      </c>
      <c r="D5" s="41" t="s">
        <v>86</v>
      </c>
    </row>
    <row r="6" spans="1:4" ht="12">
      <c r="A6" s="36" t="s">
        <v>37</v>
      </c>
      <c r="B6" s="37" t="s">
        <v>38</v>
      </c>
      <c r="C6" s="38">
        <v>619.4</v>
      </c>
      <c r="D6" s="38">
        <v>535.5</v>
      </c>
    </row>
    <row r="7" spans="2:4" ht="11.25">
      <c r="B7" s="23"/>
      <c r="C7" s="24"/>
      <c r="D7" s="24"/>
    </row>
    <row r="8" spans="1:4" s="34" customFormat="1" ht="12">
      <c r="A8" s="33" t="s">
        <v>45</v>
      </c>
      <c r="B8" s="22" t="s">
        <v>39</v>
      </c>
      <c r="C8" s="25">
        <v>52.5</v>
      </c>
      <c r="D8" s="25">
        <v>37.3</v>
      </c>
    </row>
    <row r="9" spans="2:4" ht="11.25">
      <c r="B9" s="23"/>
      <c r="C9" s="24"/>
      <c r="D9" s="24"/>
    </row>
    <row r="10" spans="2:4" ht="11.25">
      <c r="B10" s="23" t="s">
        <v>40</v>
      </c>
      <c r="C10" s="26">
        <v>-76.8</v>
      </c>
      <c r="D10" s="26">
        <v>-70.3</v>
      </c>
    </row>
    <row r="11" spans="2:4" ht="11.25">
      <c r="B11" s="23" t="s">
        <v>41</v>
      </c>
      <c r="C11" s="26">
        <v>-444.5</v>
      </c>
      <c r="D11" s="26">
        <v>-451.5</v>
      </c>
    </row>
    <row r="12" spans="2:4" ht="11.25">
      <c r="B12" s="23" t="s">
        <v>42</v>
      </c>
      <c r="C12" s="26">
        <v>-63.5</v>
      </c>
      <c r="D12" s="26">
        <v>-76.1</v>
      </c>
    </row>
    <row r="13" spans="2:4" ht="11.25">
      <c r="B13" s="23" t="s">
        <v>43</v>
      </c>
      <c r="C13" s="26">
        <v>-17.9</v>
      </c>
      <c r="D13" s="26">
        <v>-1.7</v>
      </c>
    </row>
    <row r="14" spans="1:4" ht="12">
      <c r="A14" s="33" t="s">
        <v>46</v>
      </c>
      <c r="B14" s="22" t="s">
        <v>44</v>
      </c>
      <c r="C14" s="27">
        <f>+C10+C11+C12+C13</f>
        <v>-602.6999999999999</v>
      </c>
      <c r="D14" s="27">
        <f>+D10+D11+D12+D13</f>
        <v>-599.6</v>
      </c>
    </row>
    <row r="15" spans="2:4" ht="11.25">
      <c r="B15" s="23"/>
      <c r="C15" s="26"/>
      <c r="D15" s="26"/>
    </row>
    <row r="16" spans="1:4" ht="12">
      <c r="A16" s="33" t="s">
        <v>47</v>
      </c>
      <c r="B16" s="22" t="s">
        <v>48</v>
      </c>
      <c r="C16" s="28">
        <f>+C14+C8+C6</f>
        <v>69.20000000000005</v>
      </c>
      <c r="D16" s="28">
        <f>+D14+D8+D6</f>
        <v>-26.800000000000068</v>
      </c>
    </row>
    <row r="17" spans="2:4" ht="12">
      <c r="B17" s="29"/>
      <c r="C17" s="24"/>
      <c r="D17" s="24"/>
    </row>
    <row r="18" spans="1:4" ht="12">
      <c r="A18" s="33" t="s">
        <v>49</v>
      </c>
      <c r="B18" s="22" t="s">
        <v>50</v>
      </c>
      <c r="C18" s="25">
        <v>132</v>
      </c>
      <c r="D18" s="25">
        <v>118.4</v>
      </c>
    </row>
    <row r="19" spans="2:4" ht="11.25">
      <c r="B19" s="23"/>
      <c r="C19" s="24"/>
      <c r="D19" s="24"/>
    </row>
    <row r="20" spans="2:4" ht="11.25">
      <c r="B20" s="23" t="s">
        <v>70</v>
      </c>
      <c r="C20" s="30">
        <v>-2772.9</v>
      </c>
      <c r="D20" s="30">
        <v>-2644.3</v>
      </c>
    </row>
    <row r="21" spans="2:4" ht="11.25">
      <c r="B21" s="23" t="s">
        <v>52</v>
      </c>
      <c r="C21" s="30">
        <v>-20.5</v>
      </c>
      <c r="D21" s="30">
        <v>-20.7</v>
      </c>
    </row>
    <row r="22" spans="2:4" ht="11.25">
      <c r="B22" s="31" t="s">
        <v>53</v>
      </c>
      <c r="C22" s="30">
        <v>-93</v>
      </c>
      <c r="D22" s="30">
        <v>-12.2</v>
      </c>
    </row>
    <row r="23" spans="1:4" ht="12">
      <c r="A23" s="33" t="s">
        <v>51</v>
      </c>
      <c r="B23" s="22" t="s">
        <v>54</v>
      </c>
      <c r="C23" s="27">
        <f>SUM(C20:C22)</f>
        <v>-2886.4</v>
      </c>
      <c r="D23" s="27">
        <f>SUM(D20:D22)</f>
        <v>-2677.2</v>
      </c>
    </row>
    <row r="24" spans="2:4" ht="12">
      <c r="B24" s="31"/>
      <c r="C24" s="27"/>
      <c r="D24" s="27"/>
    </row>
    <row r="25" spans="1:4" ht="12">
      <c r="A25" s="33" t="s">
        <v>59</v>
      </c>
      <c r="B25" s="22" t="s">
        <v>55</v>
      </c>
      <c r="C25" s="27">
        <f>C18+C23</f>
        <v>-2754.4</v>
      </c>
      <c r="D25" s="27">
        <f>D18+D23</f>
        <v>-2558.7999999999997</v>
      </c>
    </row>
    <row r="26" spans="2:4" ht="12">
      <c r="B26" s="31"/>
      <c r="C26" s="27"/>
      <c r="D26" s="27"/>
    </row>
    <row r="27" spans="1:4" ht="12">
      <c r="A27" s="33" t="s">
        <v>60</v>
      </c>
      <c r="B27" s="22" t="s">
        <v>56</v>
      </c>
      <c r="C27" s="27">
        <f>C16+C25</f>
        <v>-2685.2</v>
      </c>
      <c r="D27" s="27">
        <f>D16+D25</f>
        <v>-2585.6</v>
      </c>
    </row>
    <row r="28" spans="2:4" ht="12">
      <c r="B28" s="31"/>
      <c r="C28" s="32"/>
      <c r="D28" s="32"/>
    </row>
    <row r="29" spans="2:4" ht="12">
      <c r="B29" s="31"/>
      <c r="C29" s="32"/>
      <c r="D29" s="32"/>
    </row>
    <row r="30" ht="11.25">
      <c r="B30" s="35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19:D19 C23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73" t="s">
        <v>79</v>
      </c>
      <c r="B3" s="74">
        <v>43646</v>
      </c>
      <c r="C3" s="75" t="s">
        <v>16</v>
      </c>
      <c r="D3" s="74">
        <v>43281</v>
      </c>
      <c r="E3" s="76" t="s">
        <v>16</v>
      </c>
      <c r="F3" s="77" t="s">
        <v>13</v>
      </c>
      <c r="G3" s="78" t="s">
        <v>14</v>
      </c>
    </row>
    <row r="4" spans="1:7" ht="12">
      <c r="A4" s="42" t="s">
        <v>17</v>
      </c>
      <c r="B4" s="105">
        <v>1502.0116910000004</v>
      </c>
      <c r="C4" s="44">
        <f>B4/$B$4</f>
        <v>1</v>
      </c>
      <c r="D4" s="43">
        <v>1128.8312860199999</v>
      </c>
      <c r="E4" s="44">
        <f>D4/$D$4</f>
        <v>1</v>
      </c>
      <c r="F4" s="45">
        <f>B4-D4</f>
        <v>373.1804049800005</v>
      </c>
      <c r="G4" s="46">
        <f>B4/D4-1</f>
        <v>0.3305900621303197</v>
      </c>
    </row>
    <row r="5" spans="1:7" s="34" customFormat="1" ht="12">
      <c r="A5" s="47" t="s">
        <v>18</v>
      </c>
      <c r="B5" s="48">
        <v>-1251.52292232</v>
      </c>
      <c r="C5" s="49">
        <f>B5/$B$4</f>
        <v>-0.8332311458153621</v>
      </c>
      <c r="D5" s="48">
        <v>-886.4698895200004</v>
      </c>
      <c r="E5" s="49">
        <f>D5/$D$4</f>
        <v>-0.7852988311880421</v>
      </c>
      <c r="F5" s="50">
        <f>B5-D5</f>
        <v>-365.0530327999995</v>
      </c>
      <c r="G5" s="51">
        <f>B5/D5-1</f>
        <v>0.41180533836029776</v>
      </c>
    </row>
    <row r="6" spans="1:7" ht="11.25">
      <c r="A6" s="47" t="s">
        <v>4</v>
      </c>
      <c r="B6" s="48">
        <v>-60.016960260000005</v>
      </c>
      <c r="C6" s="49">
        <f>B6/$B$4</f>
        <v>-0.03995771845160691</v>
      </c>
      <c r="D6" s="48">
        <v>-58.75657383000001</v>
      </c>
      <c r="E6" s="49">
        <f>D6/$D$4</f>
        <v>-0.05205080206198236</v>
      </c>
      <c r="F6" s="50">
        <f>B6-D6</f>
        <v>-1.260386429999997</v>
      </c>
      <c r="G6" s="51">
        <f>B6/D6-1</f>
        <v>0.02145098578495519</v>
      </c>
    </row>
    <row r="7" spans="1:7" ht="11.25">
      <c r="A7" s="47" t="s">
        <v>6</v>
      </c>
      <c r="B7" s="52">
        <v>5.11456508</v>
      </c>
      <c r="C7" s="53">
        <f>B7/$B$4</f>
        <v>0.0034051433225495437</v>
      </c>
      <c r="D7" s="52">
        <v>4.7479947</v>
      </c>
      <c r="E7" s="53">
        <f>D7/$D$4</f>
        <v>0.004206115438862737</v>
      </c>
      <c r="F7" s="48">
        <f>B7-D7</f>
        <v>0.36657038000000064</v>
      </c>
      <c r="G7" s="51">
        <f>B7/D7-1</f>
        <v>0.07720530522074953</v>
      </c>
    </row>
    <row r="8" spans="1:7" ht="12">
      <c r="A8" s="54" t="s">
        <v>19</v>
      </c>
      <c r="B8" s="55">
        <f>SUM(B4:B7)</f>
        <v>195.58637350000046</v>
      </c>
      <c r="C8" s="56">
        <f>B8/$B$4</f>
        <v>0.13021627905558053</v>
      </c>
      <c r="D8" s="55">
        <f>SUM(D4:D7)</f>
        <v>188.35281736999949</v>
      </c>
      <c r="E8" s="56">
        <f>D8/$D$4</f>
        <v>0.16685648218883825</v>
      </c>
      <c r="F8" s="57">
        <f>B8-D8</f>
        <v>7.233556130000977</v>
      </c>
      <c r="G8" s="58">
        <f>B8/D8-1</f>
        <v>0.038404289519022194</v>
      </c>
    </row>
    <row r="9" spans="1:7" s="34" customFormat="1" ht="12">
      <c r="A9" s="4"/>
      <c r="B9" s="4"/>
      <c r="C9" s="4"/>
      <c r="D9" s="4"/>
      <c r="E9" s="4"/>
      <c r="F9" s="4"/>
      <c r="G9" s="4"/>
    </row>
    <row r="10" spans="1:5" ht="12">
      <c r="A10" s="73" t="s">
        <v>12</v>
      </c>
      <c r="B10" s="74">
        <f>B3</f>
        <v>43646</v>
      </c>
      <c r="C10" s="74">
        <f>D3</f>
        <v>43281</v>
      </c>
      <c r="D10" s="74" t="str">
        <f>F3</f>
        <v>Var. Ass.</v>
      </c>
      <c r="E10" s="79" t="s">
        <v>14</v>
      </c>
    </row>
    <row r="11" spans="1:5" ht="11.25">
      <c r="A11" s="47" t="s">
        <v>76</v>
      </c>
      <c r="B11" s="59">
        <v>1784.9266374060774</v>
      </c>
      <c r="C11" s="59">
        <v>1827.2767210029504</v>
      </c>
      <c r="D11" s="60">
        <f>B11-C11</f>
        <v>-42.35008359687299</v>
      </c>
      <c r="E11" s="51">
        <f>B11/C11-1</f>
        <v>-0.02317661200960741</v>
      </c>
    </row>
    <row r="12" spans="1:5" ht="11.25">
      <c r="A12" s="47" t="s">
        <v>77</v>
      </c>
      <c r="B12" s="59">
        <v>4215.161111697364</v>
      </c>
      <c r="C12" s="59">
        <v>2858.708308948023</v>
      </c>
      <c r="D12" s="60">
        <f>B12-C12</f>
        <v>1356.4528027493407</v>
      </c>
      <c r="E12" s="51">
        <f>B12/C12-1</f>
        <v>0.47449849937593047</v>
      </c>
    </row>
    <row r="13" spans="1:5" ht="11.25">
      <c r="A13" s="61" t="s">
        <v>15</v>
      </c>
      <c r="B13" s="62">
        <v>2833.2</v>
      </c>
      <c r="C13" s="62">
        <v>1487.0132354939517</v>
      </c>
      <c r="D13" s="60">
        <f>B13-C13</f>
        <v>1346.1867645060481</v>
      </c>
      <c r="E13" s="63">
        <f>B13/C13-1</f>
        <v>0.9052957514926729</v>
      </c>
    </row>
    <row r="14" spans="1:5" ht="11.25">
      <c r="A14" s="64" t="s">
        <v>78</v>
      </c>
      <c r="B14" s="65">
        <v>303.84855586559064</v>
      </c>
      <c r="C14" s="65">
        <v>307.798765730662</v>
      </c>
      <c r="D14" s="66">
        <f>B14-C14</f>
        <v>-3.950209865071372</v>
      </c>
      <c r="E14" s="67">
        <f>B14/C14-1</f>
        <v>-0.012833741732830695</v>
      </c>
    </row>
    <row r="15" spans="1:5" ht="11.25">
      <c r="A15" s="68"/>
      <c r="B15" s="62"/>
      <c r="C15" s="62"/>
      <c r="D15" s="62"/>
      <c r="E15" s="49"/>
    </row>
    <row r="16" spans="1:5" ht="12">
      <c r="A16" s="80" t="s">
        <v>61</v>
      </c>
      <c r="B16" s="74">
        <f>B10</f>
        <v>43646</v>
      </c>
      <c r="C16" s="74">
        <f>C10</f>
        <v>43281</v>
      </c>
      <c r="D16" s="74" t="str">
        <f>D10</f>
        <v>Var. Ass.</v>
      </c>
      <c r="E16" s="79" t="s">
        <v>14</v>
      </c>
    </row>
    <row r="17" spans="1:5" ht="11.25">
      <c r="A17" s="47" t="s">
        <v>20</v>
      </c>
      <c r="B17" s="69">
        <f>B8</f>
        <v>195.58637350000046</v>
      </c>
      <c r="C17" s="69">
        <f>D8</f>
        <v>188.35281736999949</v>
      </c>
      <c r="D17" s="48">
        <f>B17-C17</f>
        <v>7.233556130000977</v>
      </c>
      <c r="E17" s="51">
        <f>B17/C17-1</f>
        <v>0.038404289519022194</v>
      </c>
    </row>
    <row r="18" spans="1:5" ht="11.25">
      <c r="A18" s="47" t="s">
        <v>21</v>
      </c>
      <c r="B18" s="69">
        <v>545.8673957200004</v>
      </c>
      <c r="C18" s="69">
        <v>523.6003659899994</v>
      </c>
      <c r="D18" s="48">
        <f>B18-C18</f>
        <v>22.267029730001013</v>
      </c>
      <c r="E18" s="51">
        <f>B18/C18-1</f>
        <v>0.04252676502221209</v>
      </c>
    </row>
    <row r="19" spans="1:5" ht="11.25">
      <c r="A19" s="64" t="s">
        <v>22</v>
      </c>
      <c r="B19" s="70">
        <f>+B17/B18</f>
        <v>0.3583038207329118</v>
      </c>
      <c r="C19" s="70">
        <f>+C17/C18</f>
        <v>0.35972629051523036</v>
      </c>
      <c r="D19" s="71">
        <f>+(B19-C19)*100</f>
        <v>-0.14224697823185806</v>
      </c>
      <c r="E19" s="72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34"/>
    </row>
    <row r="2" ht="12">
      <c r="A2" s="34"/>
    </row>
    <row r="3" spans="1:7" ht="12">
      <c r="A3" s="91" t="s">
        <v>79</v>
      </c>
      <c r="B3" s="88">
        <f>+Gas!B3</f>
        <v>43646</v>
      </c>
      <c r="C3" s="92" t="s">
        <v>16</v>
      </c>
      <c r="D3" s="88">
        <f>+Gas!D3</f>
        <v>43281</v>
      </c>
      <c r="E3" s="92" t="s">
        <v>16</v>
      </c>
      <c r="F3" s="89" t="s">
        <v>13</v>
      </c>
      <c r="G3" s="93" t="s">
        <v>14</v>
      </c>
    </row>
    <row r="4" spans="1:7" ht="12">
      <c r="A4" s="42" t="s">
        <v>17</v>
      </c>
      <c r="B4" s="124">
        <v>1208.3697177600002</v>
      </c>
      <c r="C4" s="44">
        <f>B4/$B$4</f>
        <v>1</v>
      </c>
      <c r="D4" s="124">
        <v>1184.2286884799998</v>
      </c>
      <c r="E4" s="44">
        <f>+D4/D$4</f>
        <v>1</v>
      </c>
      <c r="F4" s="45">
        <f>B4-D4</f>
        <v>24.14102928000034</v>
      </c>
      <c r="G4" s="46">
        <f>B4/D4-1</f>
        <v>0.020385445408340974</v>
      </c>
    </row>
    <row r="5" spans="1:7" ht="11.25">
      <c r="A5" s="47" t="s">
        <v>18</v>
      </c>
      <c r="B5" s="48">
        <v>-1103.3365897900003</v>
      </c>
      <c r="C5" s="49">
        <f>B5/$B$4</f>
        <v>-0.9130786493353179</v>
      </c>
      <c r="D5" s="48">
        <v>-1083.4176627799998</v>
      </c>
      <c r="E5" s="49">
        <f>+D5/D$4</f>
        <v>-0.9148719950118801</v>
      </c>
      <c r="F5" s="50">
        <f>B5-D5</f>
        <v>-19.918927010000516</v>
      </c>
      <c r="G5" s="51">
        <f>B5/D5-1</f>
        <v>0.018385270698734413</v>
      </c>
    </row>
    <row r="6" spans="1:7" ht="11.25">
      <c r="A6" s="47" t="s">
        <v>4</v>
      </c>
      <c r="B6" s="48">
        <v>-22.723278790000002</v>
      </c>
      <c r="C6" s="49">
        <f>B6/$B$4</f>
        <v>-0.018804905862853785</v>
      </c>
      <c r="D6" s="48">
        <v>-22.358251270000004</v>
      </c>
      <c r="E6" s="49">
        <f>+D6/D$4</f>
        <v>-0.018880011510865883</v>
      </c>
      <c r="F6" s="50">
        <f>B6-D6</f>
        <v>-0.36502751999999816</v>
      </c>
      <c r="G6" s="51">
        <f>B6/D6-1</f>
        <v>0.016326300102449842</v>
      </c>
    </row>
    <row r="7" spans="1:7" ht="11.25">
      <c r="A7" s="47" t="s">
        <v>6</v>
      </c>
      <c r="B7" s="59">
        <v>4.02024405</v>
      </c>
      <c r="C7" s="53">
        <f>B7/$B$4</f>
        <v>0.00332699834406019</v>
      </c>
      <c r="D7" s="59">
        <v>5.540386229999999</v>
      </c>
      <c r="E7" s="53">
        <f>+D7/D$4</f>
        <v>0.004678476618491049</v>
      </c>
      <c r="F7" s="48">
        <f>B7-D7</f>
        <v>-1.5201421799999997</v>
      </c>
      <c r="G7" s="51">
        <f>B7/D7-1</f>
        <v>-0.27437476682920714</v>
      </c>
    </row>
    <row r="8" spans="1:7" ht="12">
      <c r="A8" s="54" t="s">
        <v>19</v>
      </c>
      <c r="B8" s="84">
        <f>SUM(B4:B7)</f>
        <v>86.3300932299999</v>
      </c>
      <c r="C8" s="56">
        <f>B8/$B$4</f>
        <v>0.07144344314588849</v>
      </c>
      <c r="D8" s="84">
        <f>SUM(D4:D7)</f>
        <v>83.99316066000006</v>
      </c>
      <c r="E8" s="56">
        <f>+D8/D$4</f>
        <v>0.07092647009574503</v>
      </c>
      <c r="F8" s="57">
        <f>B8-D8</f>
        <v>2.3369325699998456</v>
      </c>
      <c r="G8" s="58">
        <f>B8/D8-1</f>
        <v>0.02782289119300585</v>
      </c>
    </row>
    <row r="10" spans="1:5" ht="12">
      <c r="A10" s="91" t="s">
        <v>12</v>
      </c>
      <c r="B10" s="88">
        <f>+B3</f>
        <v>43646</v>
      </c>
      <c r="C10" s="88">
        <f>+D3</f>
        <v>43281</v>
      </c>
      <c r="D10" s="89" t="s">
        <v>13</v>
      </c>
      <c r="E10" s="90" t="s">
        <v>14</v>
      </c>
    </row>
    <row r="11" spans="1:5" ht="11.25">
      <c r="A11" s="47" t="s">
        <v>80</v>
      </c>
      <c r="B11" s="52">
        <v>6124.469500221367</v>
      </c>
      <c r="C11" s="126">
        <v>5866.469111136779</v>
      </c>
      <c r="D11" s="60">
        <f>B11-C11</f>
        <v>258.00038908458737</v>
      </c>
      <c r="E11" s="51">
        <f>B11/C11-1</f>
        <v>0.04397882000176301</v>
      </c>
    </row>
    <row r="12" spans="1:5" ht="11.25">
      <c r="A12" s="64" t="s">
        <v>81</v>
      </c>
      <c r="B12" s="123">
        <v>1508.7446142881633</v>
      </c>
      <c r="C12" s="123">
        <v>1514.7484286296374</v>
      </c>
      <c r="D12" s="85">
        <f>B12-C12</f>
        <v>-6.003814341474026</v>
      </c>
      <c r="E12" s="67">
        <f>B12/C12-1</f>
        <v>-0.0039635719225703525</v>
      </c>
    </row>
    <row r="14" spans="1:5" ht="12">
      <c r="A14" s="87" t="s">
        <v>61</v>
      </c>
      <c r="B14" s="88">
        <f>+B10</f>
        <v>43646</v>
      </c>
      <c r="C14" s="88">
        <f>+D3</f>
        <v>43281</v>
      </c>
      <c r="D14" s="89" t="s">
        <v>13</v>
      </c>
      <c r="E14" s="90" t="s">
        <v>14</v>
      </c>
    </row>
    <row r="15" spans="1:5" ht="11.25">
      <c r="A15" s="47" t="s">
        <v>20</v>
      </c>
      <c r="B15" s="69">
        <f>B8</f>
        <v>86.3300932299999</v>
      </c>
      <c r="C15" s="69">
        <f>D8</f>
        <v>83.99316066000006</v>
      </c>
      <c r="D15" s="48">
        <f>B15-C15</f>
        <v>2.3369325699998456</v>
      </c>
      <c r="E15" s="51">
        <f>B15/C15-1</f>
        <v>0.02782289119300585</v>
      </c>
    </row>
    <row r="16" spans="1:5" ht="11.25">
      <c r="A16" s="47" t="s">
        <v>21</v>
      </c>
      <c r="B16" s="69">
        <f>Gas!B18</f>
        <v>545.8673957200004</v>
      </c>
      <c r="C16" s="69">
        <f>Gas!C18</f>
        <v>523.6003659899994</v>
      </c>
      <c r="D16" s="48">
        <f>B16-C16</f>
        <v>22.267029730001013</v>
      </c>
      <c r="E16" s="51">
        <f>B16/C16-1</f>
        <v>0.04252676502221209</v>
      </c>
    </row>
    <row r="17" spans="1:5" ht="11.25">
      <c r="A17" s="64" t="s">
        <v>22</v>
      </c>
      <c r="B17" s="70">
        <f>+B15/B16</f>
        <v>0.1581521334794695</v>
      </c>
      <c r="C17" s="70">
        <f>+C15/C16</f>
        <v>0.1604146332120866</v>
      </c>
      <c r="D17" s="71">
        <f>+(B17-C17)*100</f>
        <v>-0.2262499732617107</v>
      </c>
      <c r="E17" s="72"/>
    </row>
    <row r="19" ht="11.25">
      <c r="D19" s="86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5" t="s">
        <v>79</v>
      </c>
      <c r="B3" s="96">
        <f>+'Energia elettrica'!B3</f>
        <v>43646</v>
      </c>
      <c r="C3" s="94" t="s">
        <v>16</v>
      </c>
      <c r="D3" s="96">
        <f>+'Energia elettrica'!D3</f>
        <v>43281</v>
      </c>
      <c r="E3" s="94" t="s">
        <v>16</v>
      </c>
      <c r="F3" s="97" t="s">
        <v>13</v>
      </c>
      <c r="G3" s="98" t="s">
        <v>14</v>
      </c>
    </row>
    <row r="4" spans="1:7" ht="12">
      <c r="A4" s="42" t="s">
        <v>17</v>
      </c>
      <c r="B4" s="83">
        <v>430.84389295000005</v>
      </c>
      <c r="C4" s="44">
        <f>B4/$B$4</f>
        <v>1</v>
      </c>
      <c r="D4" s="83">
        <v>412.30021595</v>
      </c>
      <c r="E4" s="44">
        <f>D4/$D$4</f>
        <v>1</v>
      </c>
      <c r="F4" s="45">
        <f>B4-D4</f>
        <v>18.54367700000006</v>
      </c>
      <c r="G4" s="46">
        <f>B4/D4-1</f>
        <v>0.044976151558089095</v>
      </c>
    </row>
    <row r="5" spans="1:7" ht="11.25">
      <c r="A5" s="47" t="s">
        <v>18</v>
      </c>
      <c r="B5" s="48">
        <v>-219.66640100999996</v>
      </c>
      <c r="C5" s="49">
        <f>B5/$B$4</f>
        <v>-0.5098514905385755</v>
      </c>
      <c r="D5" s="48">
        <v>-212.81589394000002</v>
      </c>
      <c r="E5" s="49">
        <f>D5/$D$4</f>
        <v>-0.5161673113598573</v>
      </c>
      <c r="F5" s="50">
        <f>B5-D5</f>
        <v>-6.850507069999935</v>
      </c>
      <c r="G5" s="51">
        <f>B5/D5-1</f>
        <v>0.032189828227450645</v>
      </c>
    </row>
    <row r="6" spans="1:7" ht="11.25">
      <c r="A6" s="47" t="s">
        <v>4</v>
      </c>
      <c r="B6" s="48">
        <v>-90.84750057</v>
      </c>
      <c r="C6" s="49">
        <f>B6/$B$4</f>
        <v>-0.21085943669286952</v>
      </c>
      <c r="D6" s="48">
        <v>-89.54722864</v>
      </c>
      <c r="E6" s="49">
        <f>D6/$D$4</f>
        <v>-0.2171893808827388</v>
      </c>
      <c r="F6" s="50">
        <f>B6-D6</f>
        <v>-1.3002719299999939</v>
      </c>
      <c r="G6" s="51">
        <f>B6/D6-1</f>
        <v>0.014520515595489503</v>
      </c>
    </row>
    <row r="7" spans="1:7" ht="11.25">
      <c r="A7" s="47" t="s">
        <v>6</v>
      </c>
      <c r="B7" s="59">
        <v>2.4595535600000002</v>
      </c>
      <c r="C7" s="53">
        <f>B7/$B$4</f>
        <v>0.005708688460591536</v>
      </c>
      <c r="D7" s="59">
        <v>2.8763151600000003</v>
      </c>
      <c r="E7" s="53">
        <f>D7/$D$4</f>
        <v>0.006976264015221408</v>
      </c>
      <c r="F7" s="60">
        <f>B7-D7</f>
        <v>-0.41676160000000007</v>
      </c>
      <c r="G7" s="51">
        <f>B7/D7-1</f>
        <v>-0.14489427507658792</v>
      </c>
    </row>
    <row r="8" spans="1:7" ht="12">
      <c r="A8" s="54" t="s">
        <v>19</v>
      </c>
      <c r="B8" s="84">
        <f>SUM(B4:B7)</f>
        <v>122.7895449300001</v>
      </c>
      <c r="C8" s="56">
        <f>B8/$B$4</f>
        <v>0.2849977612291466</v>
      </c>
      <c r="D8" s="84">
        <f>SUM(D4:D7)</f>
        <v>112.81340852999998</v>
      </c>
      <c r="E8" s="56">
        <f>D8/$D$4</f>
        <v>0.2736195717726254</v>
      </c>
      <c r="F8" s="57">
        <f>B8-D8</f>
        <v>9.97613640000013</v>
      </c>
      <c r="G8" s="58">
        <f>B8/D8-1</f>
        <v>0.08843041381332983</v>
      </c>
    </row>
    <row r="9" spans="1:7" ht="11.25">
      <c r="A9" s="82"/>
      <c r="B9" s="82"/>
      <c r="C9" s="82"/>
      <c r="D9" s="82"/>
      <c r="E9" s="82"/>
      <c r="F9" s="82"/>
      <c r="G9" s="82"/>
    </row>
    <row r="10" spans="1:5" ht="12">
      <c r="A10" s="95" t="s">
        <v>12</v>
      </c>
      <c r="B10" s="96">
        <f>+B3</f>
        <v>43646</v>
      </c>
      <c r="C10" s="96">
        <f>+D3</f>
        <v>43281</v>
      </c>
      <c r="D10" s="97" t="s">
        <v>13</v>
      </c>
      <c r="E10" s="99" t="s">
        <v>14</v>
      </c>
    </row>
    <row r="11" spans="1:5" ht="14.25" customHeight="1">
      <c r="A11" s="42" t="s">
        <v>77</v>
      </c>
      <c r="B11" s="82"/>
      <c r="C11" s="82"/>
      <c r="D11" s="82"/>
      <c r="E11" s="101"/>
    </row>
    <row r="12" spans="1:5" ht="11.25">
      <c r="A12" s="47" t="s">
        <v>69</v>
      </c>
      <c r="B12" s="69">
        <v>137.6918849848853</v>
      </c>
      <c r="C12" s="69">
        <v>142.80396972466306</v>
      </c>
      <c r="D12" s="48">
        <f>B12-C12</f>
        <v>-5.112084739777771</v>
      </c>
      <c r="E12" s="51">
        <f>B12/C12-1</f>
        <v>-0.03579791759034612</v>
      </c>
    </row>
    <row r="13" spans="1:5" ht="11.25">
      <c r="A13" s="47" t="s">
        <v>23</v>
      </c>
      <c r="B13" s="69">
        <v>116.65097575321519</v>
      </c>
      <c r="C13" s="69">
        <v>120.91292663439276</v>
      </c>
      <c r="D13" s="48">
        <f>B13-C13</f>
        <v>-4.261950881177569</v>
      </c>
      <c r="E13" s="51">
        <f>B13/C13-1</f>
        <v>-0.035248099601993155</v>
      </c>
    </row>
    <row r="14" spans="1:5" ht="11.25">
      <c r="A14" s="64" t="s">
        <v>24</v>
      </c>
      <c r="B14" s="65">
        <v>115.01370783902703</v>
      </c>
      <c r="C14" s="65">
        <v>119.82545469528696</v>
      </c>
      <c r="D14" s="85">
        <f>B14-C14</f>
        <v>-4.81174685625993</v>
      </c>
      <c r="E14" s="67">
        <f>B14/C14-1</f>
        <v>-0.0401562995817214</v>
      </c>
    </row>
    <row r="15" spans="1:5" ht="11.25">
      <c r="A15" s="82"/>
      <c r="B15" s="102"/>
      <c r="C15" s="102"/>
      <c r="D15" s="48"/>
      <c r="E15" s="81"/>
    </row>
    <row r="16" spans="1:5" ht="12">
      <c r="A16" s="100" t="s">
        <v>61</v>
      </c>
      <c r="B16" s="96">
        <f>+B10</f>
        <v>43646</v>
      </c>
      <c r="C16" s="96">
        <f>+C10</f>
        <v>43281</v>
      </c>
      <c r="D16" s="97" t="s">
        <v>13</v>
      </c>
      <c r="E16" s="99" t="s">
        <v>14</v>
      </c>
    </row>
    <row r="17" spans="1:5" ht="11.25">
      <c r="A17" s="47" t="s">
        <v>20</v>
      </c>
      <c r="B17" s="69">
        <f>B8</f>
        <v>122.7895449300001</v>
      </c>
      <c r="C17" s="69">
        <f>D8</f>
        <v>112.81340852999998</v>
      </c>
      <c r="D17" s="48">
        <f>B17-C17</f>
        <v>9.97613640000013</v>
      </c>
      <c r="E17" s="51">
        <f>B17/C17-1</f>
        <v>0.08843041381332983</v>
      </c>
    </row>
    <row r="18" spans="1:5" ht="11.25">
      <c r="A18" s="47" t="s">
        <v>21</v>
      </c>
      <c r="B18" s="69">
        <f>'Energia elettrica'!B16</f>
        <v>545.8673957200004</v>
      </c>
      <c r="C18" s="69">
        <f>'Energia elettrica'!C16</f>
        <v>523.6003659899994</v>
      </c>
      <c r="D18" s="48">
        <f>B18-C18</f>
        <v>22.267029730001013</v>
      </c>
      <c r="E18" s="51">
        <f>B18/C18-1</f>
        <v>0.04252676502221209</v>
      </c>
    </row>
    <row r="19" spans="1:5" ht="11.25">
      <c r="A19" s="64" t="s">
        <v>22</v>
      </c>
      <c r="B19" s="70">
        <f>+B17/B18</f>
        <v>0.22494390742652873</v>
      </c>
      <c r="C19" s="70">
        <f>+C17/C18</f>
        <v>0.21545708494053015</v>
      </c>
      <c r="D19" s="71">
        <f>+(B19-C19)*100</f>
        <v>0.9486822485998581</v>
      </c>
      <c r="E19" s="72"/>
    </row>
    <row r="22" ht="11.25">
      <c r="D22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106" t="s">
        <v>79</v>
      </c>
      <c r="B3" s="107">
        <f>+Acqua!$B$3</f>
        <v>43646</v>
      </c>
      <c r="C3" s="108" t="s">
        <v>16</v>
      </c>
      <c r="D3" s="107">
        <f>+Acqua!$D$3</f>
        <v>43281</v>
      </c>
      <c r="E3" s="108" t="s">
        <v>16</v>
      </c>
      <c r="F3" s="109" t="s">
        <v>13</v>
      </c>
      <c r="G3" s="110" t="s">
        <v>14</v>
      </c>
    </row>
    <row r="4" spans="1:7" ht="12">
      <c r="A4" s="42" t="s">
        <v>17</v>
      </c>
      <c r="B4" s="83">
        <v>595.11219235</v>
      </c>
      <c r="C4" s="44">
        <f>B4/$B$4</f>
        <v>1</v>
      </c>
      <c r="D4" s="83">
        <v>561.4386740799999</v>
      </c>
      <c r="E4" s="44">
        <f>D4/$D$4</f>
        <v>1</v>
      </c>
      <c r="F4" s="45">
        <f>B4-D4</f>
        <v>33.673518270000045</v>
      </c>
      <c r="G4" s="46">
        <f>B4/D4-1</f>
        <v>0.05997719755444186</v>
      </c>
    </row>
    <row r="5" spans="1:7" ht="11.25">
      <c r="A5" s="47" t="s">
        <v>18</v>
      </c>
      <c r="B5" s="48">
        <v>-369.25425965</v>
      </c>
      <c r="C5" s="49">
        <f>B5/$B$4</f>
        <v>-0.6204783978494471</v>
      </c>
      <c r="D5" s="48">
        <v>-338.56670453</v>
      </c>
      <c r="E5" s="49">
        <f>D5/$D$4</f>
        <v>-0.6030341694661335</v>
      </c>
      <c r="F5" s="50">
        <f>B5-D5</f>
        <v>-30.687555120000013</v>
      </c>
      <c r="G5" s="51">
        <f>B5/D5-1</f>
        <v>0.09063961313798008</v>
      </c>
    </row>
    <row r="6" spans="1:7" ht="11.25">
      <c r="A6" s="47" t="s">
        <v>4</v>
      </c>
      <c r="B6" s="48">
        <v>-102.88698502999999</v>
      </c>
      <c r="C6" s="49">
        <f>B6/$B$4</f>
        <v>-0.172886703301635</v>
      </c>
      <c r="D6" s="48">
        <v>-100.90464335</v>
      </c>
      <c r="E6" s="49">
        <f>D6/$D$4</f>
        <v>-0.17972513830713058</v>
      </c>
      <c r="F6" s="50">
        <f>B6-D6</f>
        <v>-1.9823416799999904</v>
      </c>
      <c r="G6" s="51">
        <f>B6/D6-1</f>
        <v>0.019645693341623582</v>
      </c>
    </row>
    <row r="7" spans="1:7" ht="11.25">
      <c r="A7" s="47" t="s">
        <v>6</v>
      </c>
      <c r="B7" s="59">
        <v>3.32872417</v>
      </c>
      <c r="C7" s="53">
        <f>B7/$B$4</f>
        <v>0.00559343971235981</v>
      </c>
      <c r="D7" s="59">
        <v>3.9207606299999997</v>
      </c>
      <c r="E7" s="53">
        <f>D7/$D$4</f>
        <v>0.006983417443454077</v>
      </c>
      <c r="F7" s="60">
        <f>B7-D7</f>
        <v>-0.5920364599999997</v>
      </c>
      <c r="G7" s="51">
        <f>B7/D7-1</f>
        <v>-0.1510004093261872</v>
      </c>
    </row>
    <row r="8" spans="1:7" ht="12">
      <c r="A8" s="54" t="s">
        <v>19</v>
      </c>
      <c r="B8" s="84">
        <f>SUM(B4:B7)</f>
        <v>126.29967184</v>
      </c>
      <c r="C8" s="56">
        <f>B8/$B$4</f>
        <v>0.21222833856127768</v>
      </c>
      <c r="D8" s="84">
        <f>SUM(D4:D7)</f>
        <v>125.88808682999996</v>
      </c>
      <c r="E8" s="56">
        <f>D8/$D$4</f>
        <v>0.22422410967019</v>
      </c>
      <c r="F8" s="57">
        <f>B8-D8</f>
        <v>0.41158501000003866</v>
      </c>
      <c r="G8" s="58">
        <f>B8/D8-1</f>
        <v>0.0032694516245674876</v>
      </c>
    </row>
    <row r="9" spans="1:7" ht="11.25">
      <c r="A9" s="82"/>
      <c r="B9" s="82"/>
      <c r="C9" s="82"/>
      <c r="D9" s="82"/>
      <c r="E9" s="82"/>
      <c r="F9" s="82"/>
      <c r="G9" s="82"/>
    </row>
    <row r="10" spans="1:7" ht="12">
      <c r="A10" s="106" t="s">
        <v>82</v>
      </c>
      <c r="B10" s="107">
        <f>+B3</f>
        <v>43646</v>
      </c>
      <c r="C10" s="111" t="s">
        <v>16</v>
      </c>
      <c r="D10" s="107">
        <f>+D3</f>
        <v>43281</v>
      </c>
      <c r="E10" s="111" t="s">
        <v>16</v>
      </c>
      <c r="F10" s="109" t="s">
        <v>13</v>
      </c>
      <c r="G10" s="112" t="s">
        <v>14</v>
      </c>
    </row>
    <row r="11" spans="1:7" ht="11.25">
      <c r="A11" s="47" t="s">
        <v>25</v>
      </c>
      <c r="B11" s="125">
        <v>1149.3455520536836</v>
      </c>
      <c r="C11" s="49">
        <f>B11/$D$4</f>
        <v>2.047143535199202</v>
      </c>
      <c r="D11" s="125">
        <v>1120.1610037435896</v>
      </c>
      <c r="E11" s="53">
        <f aca="true" t="shared" si="0" ref="E11:E22">+D11/D$15</f>
        <v>0.2903035203873777</v>
      </c>
      <c r="F11" s="48">
        <f>B11-D11</f>
        <v>29.184548310093987</v>
      </c>
      <c r="G11" s="51">
        <f>B11/D11-1</f>
        <v>0.02605388708637313</v>
      </c>
    </row>
    <row r="12" spans="1:7" ht="11.25">
      <c r="A12" s="47" t="s">
        <v>26</v>
      </c>
      <c r="B12" s="125">
        <v>1110.358317</v>
      </c>
      <c r="C12" s="53">
        <f aca="true" t="shared" si="1" ref="C12:C22">B12/$B$15</f>
        <v>0.30559241859222186</v>
      </c>
      <c r="D12" s="125">
        <v>1177.4761003470087</v>
      </c>
      <c r="E12" s="53">
        <f t="shared" si="0"/>
        <v>0.3051574335835239</v>
      </c>
      <c r="F12" s="48">
        <f aca="true" t="shared" si="2" ref="F12:F21">B12-D12</f>
        <v>-67.11778334700875</v>
      </c>
      <c r="G12" s="51">
        <f aca="true" t="shared" si="3" ref="G12:G22">B12/D12-1</f>
        <v>-0.05700139758864642</v>
      </c>
    </row>
    <row r="13" spans="1:7" ht="12">
      <c r="A13" s="103" t="s">
        <v>62</v>
      </c>
      <c r="B13" s="104">
        <f>SUM(B11:B12)</f>
        <v>2259.703869053684</v>
      </c>
      <c r="C13" s="56">
        <f t="shared" si="1"/>
        <v>0.6219148900618507</v>
      </c>
      <c r="D13" s="104">
        <f>SUM(D11:D12)</f>
        <v>2297.6371040905983</v>
      </c>
      <c r="E13" s="56">
        <f t="shared" si="0"/>
        <v>0.5954609539709016</v>
      </c>
      <c r="F13" s="57">
        <f t="shared" si="2"/>
        <v>-37.93323503691454</v>
      </c>
      <c r="G13" s="58">
        <f t="shared" si="3"/>
        <v>-0.01650967203192366</v>
      </c>
    </row>
    <row r="14" spans="1:7" ht="11.25">
      <c r="A14" s="47" t="s">
        <v>63</v>
      </c>
      <c r="B14" s="125">
        <v>1373.757727</v>
      </c>
      <c r="C14" s="53">
        <f t="shared" si="1"/>
        <v>0.37808510993814914</v>
      </c>
      <c r="D14" s="125">
        <v>1560.948566</v>
      </c>
      <c r="E14" s="53">
        <f t="shared" si="0"/>
        <v>0.4045390460290984</v>
      </c>
      <c r="F14" s="48">
        <f t="shared" si="2"/>
        <v>-187.1908390000001</v>
      </c>
      <c r="G14" s="51">
        <f t="shared" si="3"/>
        <v>-0.11992120885807589</v>
      </c>
    </row>
    <row r="15" spans="1:7" s="34" customFormat="1" ht="12">
      <c r="A15" s="54" t="s">
        <v>27</v>
      </c>
      <c r="B15" s="104">
        <f>SUM(B13:B14)</f>
        <v>3633.461596053684</v>
      </c>
      <c r="C15" s="56">
        <f t="shared" si="1"/>
        <v>1</v>
      </c>
      <c r="D15" s="104">
        <f>SUM(D13:D14)</f>
        <v>3858.5856700905983</v>
      </c>
      <c r="E15" s="56">
        <f t="shared" si="0"/>
        <v>1</v>
      </c>
      <c r="F15" s="57">
        <f t="shared" si="2"/>
        <v>-225.1240740369144</v>
      </c>
      <c r="G15" s="58">
        <f t="shared" si="3"/>
        <v>-0.058343676487978224</v>
      </c>
    </row>
    <row r="16" spans="1:7" ht="11.25">
      <c r="A16" s="47" t="s">
        <v>28</v>
      </c>
      <c r="B16" s="69">
        <v>247.69951000000003</v>
      </c>
      <c r="C16" s="53">
        <f t="shared" si="1"/>
        <v>0.06817177048713749</v>
      </c>
      <c r="D16" s="69">
        <v>352.97930700000006</v>
      </c>
      <c r="E16" s="53">
        <f t="shared" si="0"/>
        <v>0.09147893481699274</v>
      </c>
      <c r="F16" s="48">
        <f t="shared" si="2"/>
        <v>-105.27979700000003</v>
      </c>
      <c r="G16" s="51">
        <f t="shared" si="3"/>
        <v>-0.29826053514236184</v>
      </c>
    </row>
    <row r="17" spans="1:7" ht="11.25">
      <c r="A17" s="47" t="s">
        <v>29</v>
      </c>
      <c r="B17" s="69">
        <v>632.0288</v>
      </c>
      <c r="C17" s="53">
        <f t="shared" si="1"/>
        <v>0.17394674012419695</v>
      </c>
      <c r="D17" s="69">
        <v>662.436099646154</v>
      </c>
      <c r="E17" s="53">
        <f t="shared" si="0"/>
        <v>0.17167847400174485</v>
      </c>
      <c r="F17" s="48">
        <f t="shared" si="2"/>
        <v>-30.407299646154</v>
      </c>
      <c r="G17" s="51">
        <f t="shared" si="3"/>
        <v>-0.04590223821195183</v>
      </c>
    </row>
    <row r="18" spans="1:7" ht="11.25">
      <c r="A18" s="47" t="s">
        <v>30</v>
      </c>
      <c r="B18" s="69">
        <v>264.63376</v>
      </c>
      <c r="C18" s="53">
        <f t="shared" si="1"/>
        <v>0.07283240871113643</v>
      </c>
      <c r="D18" s="69">
        <v>240.25770000000017</v>
      </c>
      <c r="E18" s="53">
        <f t="shared" si="0"/>
        <v>0.06226574204697106</v>
      </c>
      <c r="F18" s="48">
        <f t="shared" si="2"/>
        <v>24.376059999999825</v>
      </c>
      <c r="G18" s="51">
        <f t="shared" si="3"/>
        <v>0.10145797616475893</v>
      </c>
    </row>
    <row r="19" spans="1:11" ht="12">
      <c r="A19" s="47" t="s">
        <v>31</v>
      </c>
      <c r="B19" s="69">
        <v>245.44493999999995</v>
      </c>
      <c r="C19" s="53">
        <f t="shared" si="1"/>
        <v>0.0675512685386791</v>
      </c>
      <c r="D19" s="69">
        <v>158.890838</v>
      </c>
      <c r="E19" s="53">
        <f t="shared" si="0"/>
        <v>0.04117851761893609</v>
      </c>
      <c r="F19" s="48">
        <f t="shared" si="2"/>
        <v>86.55410199999994</v>
      </c>
      <c r="G19" s="51">
        <f t="shared" si="3"/>
        <v>0.5447394141127253</v>
      </c>
      <c r="K19" s="105"/>
    </row>
    <row r="20" spans="1:7" ht="11.25">
      <c r="A20" s="47" t="s">
        <v>32</v>
      </c>
      <c r="B20" s="69">
        <v>613.4048499999999</v>
      </c>
      <c r="C20" s="53">
        <f t="shared" si="1"/>
        <v>0.16882106327096486</v>
      </c>
      <c r="D20" s="69">
        <v>696.7708420000005</v>
      </c>
      <c r="E20" s="53">
        <f t="shared" si="0"/>
        <v>0.1805767453605975</v>
      </c>
      <c r="F20" s="48">
        <f t="shared" si="2"/>
        <v>-83.36599200000057</v>
      </c>
      <c r="G20" s="51">
        <f t="shared" si="3"/>
        <v>-0.11964621217602633</v>
      </c>
    </row>
    <row r="21" spans="1:10" ht="11.25">
      <c r="A21" s="47" t="s">
        <v>33</v>
      </c>
      <c r="B21" s="69">
        <v>1630.2497360536838</v>
      </c>
      <c r="C21" s="53">
        <f t="shared" si="1"/>
        <v>0.4486767488678851</v>
      </c>
      <c r="D21" s="69">
        <v>1747.2508834444434</v>
      </c>
      <c r="E21" s="53">
        <f t="shared" si="0"/>
        <v>0.4528215861547577</v>
      </c>
      <c r="F21" s="48">
        <f t="shared" si="2"/>
        <v>-117.00114739075957</v>
      </c>
      <c r="G21" s="51">
        <f t="shared" si="3"/>
        <v>-0.06696299226365787</v>
      </c>
      <c r="J21" s="59"/>
    </row>
    <row r="22" spans="1:10" s="34" customFormat="1" ht="12">
      <c r="A22" s="54" t="s">
        <v>34</v>
      </c>
      <c r="B22" s="104">
        <f>SUM(B16:B21)</f>
        <v>3633.461596053684</v>
      </c>
      <c r="C22" s="56">
        <f t="shared" si="1"/>
        <v>1</v>
      </c>
      <c r="D22" s="104">
        <f>SUM(D16:D21)</f>
        <v>3858.5856700905983</v>
      </c>
      <c r="E22" s="56">
        <f t="shared" si="0"/>
        <v>1</v>
      </c>
      <c r="F22" s="57">
        <f>B22-D22</f>
        <v>-225.1240740369144</v>
      </c>
      <c r="G22" s="58">
        <f t="shared" si="3"/>
        <v>-0.058343676487978224</v>
      </c>
      <c r="J22" s="59"/>
    </row>
    <row r="23" ht="11.25">
      <c r="J23" s="59"/>
    </row>
    <row r="24" spans="1:10" ht="12">
      <c r="A24" s="113" t="s">
        <v>61</v>
      </c>
      <c r="B24" s="107">
        <f>+B10</f>
        <v>43646</v>
      </c>
      <c r="C24" s="107">
        <f>+D10</f>
        <v>43281</v>
      </c>
      <c r="D24" s="109" t="s">
        <v>13</v>
      </c>
      <c r="E24" s="112" t="s">
        <v>14</v>
      </c>
      <c r="J24" s="59"/>
    </row>
    <row r="25" spans="1:10" ht="11.25">
      <c r="A25" s="47" t="s">
        <v>20</v>
      </c>
      <c r="B25" s="69">
        <f>B8</f>
        <v>126.29967184</v>
      </c>
      <c r="C25" s="69">
        <f>D8</f>
        <v>125.88808682999996</v>
      </c>
      <c r="D25" s="48">
        <f>B25-C25</f>
        <v>0.41158501000003866</v>
      </c>
      <c r="E25" s="51">
        <f>B25/C25-1</f>
        <v>0.0032694516245674876</v>
      </c>
      <c r="J25" s="59"/>
    </row>
    <row r="26" spans="1:10" ht="11.25">
      <c r="A26" s="47" t="s">
        <v>21</v>
      </c>
      <c r="B26" s="69">
        <f>Acqua!B18</f>
        <v>545.8673957200004</v>
      </c>
      <c r="C26" s="69">
        <f>Acqua!C18</f>
        <v>523.6003659899994</v>
      </c>
      <c r="D26" s="48">
        <f>B26-C26</f>
        <v>22.267029730001013</v>
      </c>
      <c r="E26" s="51">
        <f>B26/C26-1</f>
        <v>0.04252676502221209</v>
      </c>
      <c r="J26" s="59"/>
    </row>
    <row r="27" spans="1:5" ht="11.25">
      <c r="A27" s="64" t="s">
        <v>22</v>
      </c>
      <c r="B27" s="70">
        <f>+B25/B26</f>
        <v>0.23137427300161503</v>
      </c>
      <c r="C27" s="70">
        <f>+C25/C26</f>
        <v>0.24042780526323082</v>
      </c>
      <c r="D27" s="71">
        <f>+(B27-C27)*100</f>
        <v>-0.9053532261615788</v>
      </c>
      <c r="E27" s="72"/>
    </row>
    <row r="29" ht="11.25">
      <c r="D29" s="86"/>
    </row>
    <row r="30" ht="11.25">
      <c r="D30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3" spans="1:7" ht="12">
      <c r="A3" s="116" t="s">
        <v>79</v>
      </c>
      <c r="B3" s="117">
        <f>+Ambiente!B3</f>
        <v>43646</v>
      </c>
      <c r="C3" s="114" t="s">
        <v>16</v>
      </c>
      <c r="D3" s="117">
        <f>+Ambiente!D3</f>
        <v>43281</v>
      </c>
      <c r="E3" s="115" t="s">
        <v>16</v>
      </c>
      <c r="F3" s="118" t="s">
        <v>13</v>
      </c>
      <c r="G3" s="119" t="s">
        <v>14</v>
      </c>
    </row>
    <row r="4" spans="1:7" ht="12">
      <c r="A4" s="42" t="s">
        <v>17</v>
      </c>
      <c r="B4" s="83">
        <v>66.23086851000001</v>
      </c>
      <c r="C4" s="44">
        <f>+B4/B$4</f>
        <v>1</v>
      </c>
      <c r="D4" s="83">
        <v>67.65469234999999</v>
      </c>
      <c r="E4" s="44">
        <f>D4/$D$4</f>
        <v>1</v>
      </c>
      <c r="F4" s="45">
        <f>B4-D4</f>
        <v>-1.423823839999983</v>
      </c>
      <c r="G4" s="46">
        <f>B4/D4-1</f>
        <v>-0.021045455836737448</v>
      </c>
    </row>
    <row r="5" spans="1:7" ht="11.25">
      <c r="A5" s="47" t="s">
        <v>18</v>
      </c>
      <c r="B5" s="48">
        <v>-42.320230429999995</v>
      </c>
      <c r="C5" s="49">
        <f>+B5/B$4</f>
        <v>-0.638980454010054</v>
      </c>
      <c r="D5" s="48">
        <v>-46.17398871</v>
      </c>
      <c r="E5" s="49">
        <f>D5/$D$4</f>
        <v>-0.6824949919382792</v>
      </c>
      <c r="F5" s="50">
        <f>B5-D5</f>
        <v>3.853758280000008</v>
      </c>
      <c r="G5" s="51">
        <f>B5/D5-1</f>
        <v>-0.08346167155287132</v>
      </c>
    </row>
    <row r="6" spans="1:7" ht="11.25">
      <c r="A6" s="47" t="s">
        <v>4</v>
      </c>
      <c r="B6" s="48">
        <v>-10.10850178</v>
      </c>
      <c r="C6" s="49">
        <f>+B6/B$4</f>
        <v>-0.15262523363216574</v>
      </c>
      <c r="D6" s="48">
        <v>-10.15175326</v>
      </c>
      <c r="E6" s="49">
        <f>D6/$D$4</f>
        <v>-0.15005246358200314</v>
      </c>
      <c r="F6" s="50">
        <f>B6-D6</f>
        <v>0.04325148000000034</v>
      </c>
      <c r="G6" s="51">
        <f>B6/D6-1</f>
        <v>-0.004260493620389716</v>
      </c>
    </row>
    <row r="7" spans="1:7" ht="11.25">
      <c r="A7" s="47" t="s">
        <v>6</v>
      </c>
      <c r="B7" s="59">
        <v>1.05957592</v>
      </c>
      <c r="C7" s="49">
        <f>+B7/B$4</f>
        <v>0.015998218713378604</v>
      </c>
      <c r="D7" s="59">
        <v>1.2239422199999999</v>
      </c>
      <c r="E7" s="49">
        <f>D7/$D$4</f>
        <v>0.018091017451799852</v>
      </c>
      <c r="F7" s="60">
        <f>B7-D7</f>
        <v>-0.16436629999999997</v>
      </c>
      <c r="G7" s="51">
        <f>B7/D7-1</f>
        <v>-0.1342925322079338</v>
      </c>
    </row>
    <row r="8" spans="1:7" ht="12">
      <c r="A8" s="54" t="s">
        <v>19</v>
      </c>
      <c r="B8" s="84">
        <f>SUM(B4:B7)</f>
        <v>14.861712220000014</v>
      </c>
      <c r="C8" s="56">
        <f>+B8/B$4</f>
        <v>0.22439253107115886</v>
      </c>
      <c r="D8" s="84">
        <f>SUM(D4:D7)</f>
        <v>12.552892599999987</v>
      </c>
      <c r="E8" s="56">
        <f>D8/$D$4</f>
        <v>0.18554356193151753</v>
      </c>
      <c r="F8" s="57">
        <f>B8-D8</f>
        <v>2.308819620000026</v>
      </c>
      <c r="G8" s="58">
        <f>B8/D8-1</f>
        <v>0.18392729815915332</v>
      </c>
    </row>
    <row r="9" spans="1:7" ht="11.25">
      <c r="A9" s="82"/>
      <c r="B9" s="82"/>
      <c r="C9" s="82"/>
      <c r="D9" s="82"/>
      <c r="E9" s="82"/>
      <c r="F9" s="82"/>
      <c r="G9" s="82"/>
    </row>
    <row r="10" spans="1:5" ht="12">
      <c r="A10" s="116" t="s">
        <v>12</v>
      </c>
      <c r="B10" s="117">
        <f>+B3</f>
        <v>43646</v>
      </c>
      <c r="C10" s="117">
        <f>+D3</f>
        <v>43281</v>
      </c>
      <c r="D10" s="118" t="s">
        <v>13</v>
      </c>
      <c r="E10" s="120" t="s">
        <v>14</v>
      </c>
    </row>
    <row r="11" spans="1:5" ht="12">
      <c r="A11" s="42" t="s">
        <v>35</v>
      </c>
      <c r="D11" s="48"/>
      <c r="E11" s="101"/>
    </row>
    <row r="12" spans="1:5" ht="11.25">
      <c r="A12" s="47" t="s">
        <v>83</v>
      </c>
      <c r="B12" s="69">
        <v>535.846</v>
      </c>
      <c r="C12" s="69">
        <v>526.815</v>
      </c>
      <c r="D12" s="48">
        <f>B12-C12</f>
        <v>9.030999999999949</v>
      </c>
      <c r="E12" s="51">
        <f>B12/C12-1</f>
        <v>0.017142640205764836</v>
      </c>
    </row>
    <row r="13" spans="1:5" ht="11.25">
      <c r="A13" s="64" t="s">
        <v>36</v>
      </c>
      <c r="B13" s="36">
        <v>179</v>
      </c>
      <c r="C13" s="36">
        <v>166</v>
      </c>
      <c r="D13" s="85">
        <f>B13-C13</f>
        <v>13</v>
      </c>
      <c r="E13" s="67">
        <f>B13/C13-1</f>
        <v>0.07831325301204828</v>
      </c>
    </row>
    <row r="15" spans="1:5" ht="12">
      <c r="A15" s="121" t="s">
        <v>61</v>
      </c>
      <c r="B15" s="117">
        <f>+B3</f>
        <v>43646</v>
      </c>
      <c r="C15" s="117">
        <f>+C10</f>
        <v>43281</v>
      </c>
      <c r="D15" s="118" t="s">
        <v>13</v>
      </c>
      <c r="E15" s="120" t="s">
        <v>14</v>
      </c>
    </row>
    <row r="16" spans="1:5" ht="11.25">
      <c r="A16" s="47" t="s">
        <v>20</v>
      </c>
      <c r="B16" s="69">
        <f>B8</f>
        <v>14.861712220000014</v>
      </c>
      <c r="C16" s="69">
        <f>D8</f>
        <v>12.552892599999987</v>
      </c>
      <c r="D16" s="48">
        <f>B16-C16</f>
        <v>2.308819620000026</v>
      </c>
      <c r="E16" s="51">
        <f>B16/C16-1</f>
        <v>0.18392729815915332</v>
      </c>
    </row>
    <row r="17" spans="1:5" ht="11.25">
      <c r="A17" s="47" t="s">
        <v>21</v>
      </c>
      <c r="B17" s="69">
        <f>Ambiente!B26</f>
        <v>545.8673957200004</v>
      </c>
      <c r="C17" s="69">
        <f>Ambiente!C26</f>
        <v>523.6003659899994</v>
      </c>
      <c r="D17" s="48">
        <f>B17-C17</f>
        <v>22.267029730001013</v>
      </c>
      <c r="E17" s="51">
        <f>B17/C17-1</f>
        <v>0.04252676502221209</v>
      </c>
    </row>
    <row r="18" spans="1:5" ht="11.25">
      <c r="A18" s="64" t="s">
        <v>22</v>
      </c>
      <c r="B18" s="70">
        <f>+B16/B17</f>
        <v>0.02722586535947504</v>
      </c>
      <c r="C18" s="70">
        <f>+C16/C17</f>
        <v>0.023974186068922158</v>
      </c>
      <c r="D18" s="71">
        <f>+(B18-C18)*100</f>
        <v>0.3251679290552881</v>
      </c>
      <c r="E18" s="72"/>
    </row>
    <row r="20" ht="11.25">
      <c r="C20" s="86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  <ignoredError sqref="B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2019-07-22T14:52:36Z</dcterms:modified>
  <cp:category/>
  <cp:version/>
  <cp:contentType/>
  <cp:contentStatus/>
</cp:coreProperties>
</file>